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ettings" sheetId="1" state="visible" r:id="rId1"/>
    <sheet xmlns:r="http://schemas.openxmlformats.org/officeDocument/2006/relationships" name="Payrol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i val="1"/>
      <color rgb="006B6459"/>
    </font>
    <font>
      <b val="1"/>
      <color rgb="001C1C1B"/>
      <sz val="14"/>
    </font>
    <font>
      <b val="1"/>
      <color rgb="001C1C1B"/>
    </font>
    <font>
      <b val="1"/>
    </font>
  </fonts>
  <fills count="4">
    <fill>
      <patternFill/>
    </fill>
    <fill>
      <patternFill patternType="gray125"/>
    </fill>
    <fill>
      <patternFill patternType="solid">
        <fgColor rgb="00FFFBEA"/>
      </patternFill>
    </fill>
    <fill>
      <patternFill patternType="solid">
        <fgColor rgb="00F1EBE0"/>
      </patternFill>
    </fill>
  </fills>
  <borders count="2">
    <border>
      <left/>
      <right/>
      <top/>
      <bottom/>
      <diagonal/>
    </border>
    <border>
      <left style="thin">
        <color rgb="00D9D3C7"/>
      </left>
      <right style="thin">
        <color rgb="00D9D3C7"/>
      </right>
      <top style="thin">
        <color rgb="00D9D3C7"/>
      </top>
      <bottom style="thin">
        <color rgb="00D9D3C7"/>
      </bottom>
    </border>
  </borders>
  <cellStyleXfs count="1">
    <xf numFmtId="0" fontId="0" fillId="0" borderId="0"/>
  </cellStyleXfs>
  <cellXfs count="14">
    <xf numFmtId="0" fontId="0" fillId="0" borderId="0" pivotButton="0" quotePrefix="0" xfId="0"/>
    <xf numFmtId="0" fontId="0" fillId="0" borderId="1" pivotButton="0" quotePrefix="0" xfId="0"/>
    <xf numFmtId="10" fontId="0" fillId="2" borderId="1" pivotButton="0" quotePrefix="0" xfId="0"/>
    <xf numFmtId="3" fontId="0" fillId="2" borderId="1" pivotButton="0" quotePrefix="0" xfId="0"/>
    <xf numFmtId="0" fontId="1" fillId="0" borderId="0" pivotButton="0" quotePrefix="0" xfId="0"/>
    <xf numFmtId="0" fontId="2" fillId="0" borderId="0" pivotButton="0" quotePrefix="0" xfId="0"/>
    <xf numFmtId="0" fontId="3" fillId="3" borderId="1" applyAlignment="1" pivotButton="0" quotePrefix="0" xfId="0">
      <alignment horizontal="center" vertical="center" wrapText="1"/>
    </xf>
    <xf numFmtId="0" fontId="0" fillId="2" borderId="1" pivotButton="0" quotePrefix="0" xfId="0"/>
    <xf numFmtId="4" fontId="0" fillId="2" borderId="1" pivotButton="0" quotePrefix="0" xfId="0"/>
    <xf numFmtId="4" fontId="0" fillId="0" borderId="1" pivotButton="0" quotePrefix="0" xfId="0"/>
    <xf numFmtId="1" fontId="0" fillId="2" borderId="1" pivotButton="0" quotePrefix="0" xfId="0"/>
    <xf numFmtId="0" fontId="4" fillId="0" borderId="0" pivotButton="0" quotePrefix="0" xfId="0"/>
    <xf numFmtId="4" fontId="4" fillId="0"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rightToLeft="0" workbookViewId="0">
      <selection activeCell="A1" sqref="A1"/>
    </sheetView>
  </sheetViews>
  <sheetFormatPr baseColWidth="8" defaultRowHeight="15"/>
  <cols>
    <col width="70" customWidth="1" min="1" max="1"/>
    <col width="14" customWidth="1" min="2" max="2"/>
  </cols>
  <sheetData>
    <row r="1">
      <c r="A1" s="1" t="inlineStr">
        <is>
          <t>Saudi, earlier law: employee share (annuities + SANED)</t>
        </is>
      </c>
      <c r="B1" s="2" t="n">
        <v>0.0975</v>
      </c>
    </row>
    <row r="2">
      <c r="A2" s="1" t="inlineStr">
        <is>
          <t>Saudi, earlier law: employer share (annuities + SANED + occupational hazards)</t>
        </is>
      </c>
      <c r="B2" s="2" t="n">
        <v>0.1175</v>
      </c>
    </row>
    <row r="3">
      <c r="A3" s="1" t="inlineStr">
        <is>
          <t>Saudi, new law: employee share (from July 2026)</t>
        </is>
      </c>
      <c r="B3" s="2" t="n">
        <v>0.1075</v>
      </c>
    </row>
    <row r="4">
      <c r="A4" s="1" t="inlineStr">
        <is>
          <t>Saudi, new law: employer share (from July 2026)</t>
        </is>
      </c>
      <c r="B4" s="2" t="n">
        <v>0.1275</v>
      </c>
    </row>
    <row r="5">
      <c r="A5" s="1" t="inlineStr">
        <is>
          <t>Non-Saudi: employer share (occupational hazards)</t>
        </is>
      </c>
      <c r="B5" s="2" t="n">
        <v>0.02</v>
      </c>
    </row>
    <row r="6">
      <c r="A6" s="1" t="inlineStr">
        <is>
          <t>Contributory wage minimum (SAR)</t>
        </is>
      </c>
      <c r="B6" s="3" t="n">
        <v>1500</v>
      </c>
    </row>
    <row r="7">
      <c r="A7" s="1" t="inlineStr">
        <is>
          <t>Contributory wage maximum (SAR)</t>
        </is>
      </c>
      <c r="B7" s="3" t="n">
        <v>45000</v>
      </c>
    </row>
    <row r="8">
      <c r="A8" s="1" t="inlineStr">
        <is>
          <t>Days used for a day's pay</t>
        </is>
      </c>
      <c r="B8" s="3" t="n">
        <v>30</v>
      </c>
    </row>
    <row r="10">
      <c r="A10" s="4" t="inlineStr">
        <is>
          <t>Check these rates on gosi.gov.sa. The new-law annuity rate rises by 0.5 points for each side every July until 2028.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54"/>
  <sheetViews>
    <sheetView rightToLeft="0"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22"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s>
  <sheetData>
    <row r="1">
      <c r="A1" s="5" t="inlineStr">
        <is>
          <t>Monthly payroll: [Company name] · [Month and year]</t>
        </is>
      </c>
    </row>
    <row r="3" ht="36" customHeight="1">
      <c r="A3" s="6" t="inlineStr">
        <is>
          <t>#</t>
        </is>
      </c>
      <c r="B3" s="6" t="inlineStr">
        <is>
          <t>Employee</t>
        </is>
      </c>
      <c r="C3" s="6" t="inlineStr">
        <is>
          <t>ID / Iqama</t>
        </is>
      </c>
      <c r="D3" s="6" t="inlineStr">
        <is>
          <t>Nationality</t>
        </is>
      </c>
      <c r="E3" s="6" t="inlineStr">
        <is>
          <t>GOSI law</t>
        </is>
      </c>
      <c r="F3" s="6" t="inlineStr">
        <is>
          <t>Basic</t>
        </is>
      </c>
      <c r="G3" s="6" t="inlineStr">
        <is>
          <t>Housing</t>
        </is>
      </c>
      <c r="H3" s="6" t="inlineStr">
        <is>
          <t>Transport</t>
        </is>
      </c>
      <c r="I3" s="6" t="inlineStr">
        <is>
          <t>Other allowances</t>
        </is>
      </c>
      <c r="J3" s="6" t="inlineStr">
        <is>
          <t>Overtime pay</t>
        </is>
      </c>
      <c r="K3" s="6" t="inlineStr">
        <is>
          <t>Gross pay</t>
        </is>
      </c>
      <c r="L3" s="6" t="inlineStr">
        <is>
          <t>Unpaid days</t>
        </is>
      </c>
      <c r="M3" s="6" t="inlineStr">
        <is>
          <t>Absence deduction</t>
        </is>
      </c>
      <c r="N3" s="6" t="inlineStr">
        <is>
          <t>Contributory wage</t>
        </is>
      </c>
      <c r="O3" s="6" t="inlineStr">
        <is>
          <t>GOSI (employee)</t>
        </is>
      </c>
      <c r="P3" s="6" t="inlineStr">
        <is>
          <t>Other deductions</t>
        </is>
      </c>
      <c r="Q3" s="6" t="inlineStr">
        <is>
          <t>Net pay</t>
        </is>
      </c>
      <c r="R3" s="6" t="inlineStr">
        <is>
          <t>GOSI (employer)</t>
        </is>
      </c>
    </row>
    <row r="4">
      <c r="A4" s="1" t="n">
        <v>1</v>
      </c>
      <c r="B4" s="7" t="n"/>
      <c r="C4" s="7" t="n"/>
      <c r="D4" s="7" t="n"/>
      <c r="E4" s="7" t="n"/>
      <c r="F4" s="8" t="n"/>
      <c r="G4" s="8" t="n"/>
      <c r="H4" s="8" t="n"/>
      <c r="I4" s="8" t="n"/>
      <c r="J4" s="8" t="n"/>
      <c r="K4" s="9">
        <f>SUM(F4:J4)</f>
        <v/>
      </c>
      <c r="L4" s="10" t="n"/>
      <c r="M4" s="9">
        <f>IF(L4&gt;0,ROUND((F4+G4+H4+I4)/'Settings'!$B$8*L4,2),0)</f>
        <v/>
      </c>
      <c r="N4" s="9">
        <f>IF(F4+G4=0,0,MIN(MAX(F4+G4,'Settings'!$B$6),'Settings'!$B$7))</f>
        <v/>
      </c>
      <c r="O4" s="9">
        <f>IF(D4="Saudi",ROUND(N4*IF(E4="New",'Settings'!$B$3,'Settings'!$B$1),2),0)</f>
        <v/>
      </c>
      <c r="P4" s="8" t="n"/>
      <c r="Q4" s="9">
        <f>K4-M4-O4-P4</f>
        <v/>
      </c>
      <c r="R4" s="9">
        <f>IF(N4=0,0,ROUND(N4*IF(D4="Saudi",IF(E4="New",'Settings'!$B$4,'Settings'!$B$2),'Settings'!$B$5),2))</f>
        <v/>
      </c>
    </row>
    <row r="5">
      <c r="A5" s="1" t="n">
        <v>2</v>
      </c>
      <c r="B5" s="7" t="n"/>
      <c r="C5" s="7" t="n"/>
      <c r="D5" s="7" t="n"/>
      <c r="E5" s="7" t="n"/>
      <c r="F5" s="8" t="n"/>
      <c r="G5" s="8" t="n"/>
      <c r="H5" s="8" t="n"/>
      <c r="I5" s="8" t="n"/>
      <c r="J5" s="8" t="n"/>
      <c r="K5" s="9">
        <f>SUM(F5:J5)</f>
        <v/>
      </c>
      <c r="L5" s="10" t="n"/>
      <c r="M5" s="9">
        <f>IF(L5&gt;0,ROUND((F5+G5+H5+I5)/'Settings'!$B$8*L5,2),0)</f>
        <v/>
      </c>
      <c r="N5" s="9">
        <f>IF(F5+G5=0,0,MIN(MAX(F5+G5,'Settings'!$B$6),'Settings'!$B$7))</f>
        <v/>
      </c>
      <c r="O5" s="9">
        <f>IF(D5="Saudi",ROUND(N5*IF(E5="New",'Settings'!$B$3,'Settings'!$B$1),2),0)</f>
        <v/>
      </c>
      <c r="P5" s="8" t="n"/>
      <c r="Q5" s="9">
        <f>K5-M5-O5-P5</f>
        <v/>
      </c>
      <c r="R5" s="9">
        <f>IF(N5=0,0,ROUND(N5*IF(D5="Saudi",IF(E5="New",'Settings'!$B$4,'Settings'!$B$2),'Settings'!$B$5),2))</f>
        <v/>
      </c>
    </row>
    <row r="6">
      <c r="A6" s="1" t="n">
        <v>3</v>
      </c>
      <c r="B6" s="7" t="n"/>
      <c r="C6" s="7" t="n"/>
      <c r="D6" s="7" t="n"/>
      <c r="E6" s="7" t="n"/>
      <c r="F6" s="8" t="n"/>
      <c r="G6" s="8" t="n"/>
      <c r="H6" s="8" t="n"/>
      <c r="I6" s="8" t="n"/>
      <c r="J6" s="8" t="n"/>
      <c r="K6" s="9">
        <f>SUM(F6:J6)</f>
        <v/>
      </c>
      <c r="L6" s="10" t="n"/>
      <c r="M6" s="9">
        <f>IF(L6&gt;0,ROUND((F6+G6+H6+I6)/'Settings'!$B$8*L6,2),0)</f>
        <v/>
      </c>
      <c r="N6" s="9">
        <f>IF(F6+G6=0,0,MIN(MAX(F6+G6,'Settings'!$B$6),'Settings'!$B$7))</f>
        <v/>
      </c>
      <c r="O6" s="9">
        <f>IF(D6="Saudi",ROUND(N6*IF(E6="New",'Settings'!$B$3,'Settings'!$B$1),2),0)</f>
        <v/>
      </c>
      <c r="P6" s="8" t="n"/>
      <c r="Q6" s="9">
        <f>K6-M6-O6-P6</f>
        <v/>
      </c>
      <c r="R6" s="9">
        <f>IF(N6=0,0,ROUND(N6*IF(D6="Saudi",IF(E6="New",'Settings'!$B$4,'Settings'!$B$2),'Settings'!$B$5),2))</f>
        <v/>
      </c>
    </row>
    <row r="7">
      <c r="A7" s="1" t="n">
        <v>4</v>
      </c>
      <c r="B7" s="7" t="n"/>
      <c r="C7" s="7" t="n"/>
      <c r="D7" s="7" t="n"/>
      <c r="E7" s="7" t="n"/>
      <c r="F7" s="8" t="n"/>
      <c r="G7" s="8" t="n"/>
      <c r="H7" s="8" t="n"/>
      <c r="I7" s="8" t="n"/>
      <c r="J7" s="8" t="n"/>
      <c r="K7" s="9">
        <f>SUM(F7:J7)</f>
        <v/>
      </c>
      <c r="L7" s="10" t="n"/>
      <c r="M7" s="9">
        <f>IF(L7&gt;0,ROUND((F7+G7+H7+I7)/'Settings'!$B$8*L7,2),0)</f>
        <v/>
      </c>
      <c r="N7" s="9">
        <f>IF(F7+G7=0,0,MIN(MAX(F7+G7,'Settings'!$B$6),'Settings'!$B$7))</f>
        <v/>
      </c>
      <c r="O7" s="9">
        <f>IF(D7="Saudi",ROUND(N7*IF(E7="New",'Settings'!$B$3,'Settings'!$B$1),2),0)</f>
        <v/>
      </c>
      <c r="P7" s="8" t="n"/>
      <c r="Q7" s="9">
        <f>K7-M7-O7-P7</f>
        <v/>
      </c>
      <c r="R7" s="9">
        <f>IF(N7=0,0,ROUND(N7*IF(D7="Saudi",IF(E7="New",'Settings'!$B$4,'Settings'!$B$2),'Settings'!$B$5),2))</f>
        <v/>
      </c>
    </row>
    <row r="8">
      <c r="A8" s="1" t="n">
        <v>5</v>
      </c>
      <c r="B8" s="7" t="n"/>
      <c r="C8" s="7" t="n"/>
      <c r="D8" s="7" t="n"/>
      <c r="E8" s="7" t="n"/>
      <c r="F8" s="8" t="n"/>
      <c r="G8" s="8" t="n"/>
      <c r="H8" s="8" t="n"/>
      <c r="I8" s="8" t="n"/>
      <c r="J8" s="8" t="n"/>
      <c r="K8" s="9">
        <f>SUM(F8:J8)</f>
        <v/>
      </c>
      <c r="L8" s="10" t="n"/>
      <c r="M8" s="9">
        <f>IF(L8&gt;0,ROUND((F8+G8+H8+I8)/'Settings'!$B$8*L8,2),0)</f>
        <v/>
      </c>
      <c r="N8" s="9">
        <f>IF(F8+G8=0,0,MIN(MAX(F8+G8,'Settings'!$B$6),'Settings'!$B$7))</f>
        <v/>
      </c>
      <c r="O8" s="9">
        <f>IF(D8="Saudi",ROUND(N8*IF(E8="New",'Settings'!$B$3,'Settings'!$B$1),2),0)</f>
        <v/>
      </c>
      <c r="P8" s="8" t="n"/>
      <c r="Q8" s="9">
        <f>K8-M8-O8-P8</f>
        <v/>
      </c>
      <c r="R8" s="9">
        <f>IF(N8=0,0,ROUND(N8*IF(D8="Saudi",IF(E8="New",'Settings'!$B$4,'Settings'!$B$2),'Settings'!$B$5),2))</f>
        <v/>
      </c>
    </row>
    <row r="9">
      <c r="A9" s="1" t="n">
        <v>6</v>
      </c>
      <c r="B9" s="7" t="n"/>
      <c r="C9" s="7" t="n"/>
      <c r="D9" s="7" t="n"/>
      <c r="E9" s="7" t="n"/>
      <c r="F9" s="8" t="n"/>
      <c r="G9" s="8" t="n"/>
      <c r="H9" s="8" t="n"/>
      <c r="I9" s="8" t="n"/>
      <c r="J9" s="8" t="n"/>
      <c r="K9" s="9">
        <f>SUM(F9:J9)</f>
        <v/>
      </c>
      <c r="L9" s="10" t="n"/>
      <c r="M9" s="9">
        <f>IF(L9&gt;0,ROUND((F9+G9+H9+I9)/'Settings'!$B$8*L9,2),0)</f>
        <v/>
      </c>
      <c r="N9" s="9">
        <f>IF(F9+G9=0,0,MIN(MAX(F9+G9,'Settings'!$B$6),'Settings'!$B$7))</f>
        <v/>
      </c>
      <c r="O9" s="9">
        <f>IF(D9="Saudi",ROUND(N9*IF(E9="New",'Settings'!$B$3,'Settings'!$B$1),2),0)</f>
        <v/>
      </c>
      <c r="P9" s="8" t="n"/>
      <c r="Q9" s="9">
        <f>K9-M9-O9-P9</f>
        <v/>
      </c>
      <c r="R9" s="9">
        <f>IF(N9=0,0,ROUND(N9*IF(D9="Saudi",IF(E9="New",'Settings'!$B$4,'Settings'!$B$2),'Settings'!$B$5),2))</f>
        <v/>
      </c>
    </row>
    <row r="10">
      <c r="A10" s="1" t="n">
        <v>7</v>
      </c>
      <c r="B10" s="7" t="n"/>
      <c r="C10" s="7" t="n"/>
      <c r="D10" s="7" t="n"/>
      <c r="E10" s="7" t="n"/>
      <c r="F10" s="8" t="n"/>
      <c r="G10" s="8" t="n"/>
      <c r="H10" s="8" t="n"/>
      <c r="I10" s="8" t="n"/>
      <c r="J10" s="8" t="n"/>
      <c r="K10" s="9">
        <f>SUM(F10:J10)</f>
        <v/>
      </c>
      <c r="L10" s="10" t="n"/>
      <c r="M10" s="9">
        <f>IF(L10&gt;0,ROUND((F10+G10+H10+I10)/'Settings'!$B$8*L10,2),0)</f>
        <v/>
      </c>
      <c r="N10" s="9">
        <f>IF(F10+G10=0,0,MIN(MAX(F10+G10,'Settings'!$B$6),'Settings'!$B$7))</f>
        <v/>
      </c>
      <c r="O10" s="9">
        <f>IF(D10="Saudi",ROUND(N10*IF(E10="New",'Settings'!$B$3,'Settings'!$B$1),2),0)</f>
        <v/>
      </c>
      <c r="P10" s="8" t="n"/>
      <c r="Q10" s="9">
        <f>K10-M10-O10-P10</f>
        <v/>
      </c>
      <c r="R10" s="9">
        <f>IF(N10=0,0,ROUND(N10*IF(D10="Saudi",IF(E10="New",'Settings'!$B$4,'Settings'!$B$2),'Settings'!$B$5),2))</f>
        <v/>
      </c>
    </row>
    <row r="11">
      <c r="A11" s="1" t="n">
        <v>8</v>
      </c>
      <c r="B11" s="7" t="n"/>
      <c r="C11" s="7" t="n"/>
      <c r="D11" s="7" t="n"/>
      <c r="E11" s="7" t="n"/>
      <c r="F11" s="8" t="n"/>
      <c r="G11" s="8" t="n"/>
      <c r="H11" s="8" t="n"/>
      <c r="I11" s="8" t="n"/>
      <c r="J11" s="8" t="n"/>
      <c r="K11" s="9">
        <f>SUM(F11:J11)</f>
        <v/>
      </c>
      <c r="L11" s="10" t="n"/>
      <c r="M11" s="9">
        <f>IF(L11&gt;0,ROUND((F11+G11+H11+I11)/'Settings'!$B$8*L11,2),0)</f>
        <v/>
      </c>
      <c r="N11" s="9">
        <f>IF(F11+G11=0,0,MIN(MAX(F11+G11,'Settings'!$B$6),'Settings'!$B$7))</f>
        <v/>
      </c>
      <c r="O11" s="9">
        <f>IF(D11="Saudi",ROUND(N11*IF(E11="New",'Settings'!$B$3,'Settings'!$B$1),2),0)</f>
        <v/>
      </c>
      <c r="P11" s="8" t="n"/>
      <c r="Q11" s="9">
        <f>K11-M11-O11-P11</f>
        <v/>
      </c>
      <c r="R11" s="9">
        <f>IF(N11=0,0,ROUND(N11*IF(D11="Saudi",IF(E11="New",'Settings'!$B$4,'Settings'!$B$2),'Settings'!$B$5),2))</f>
        <v/>
      </c>
    </row>
    <row r="12">
      <c r="A12" s="1" t="n">
        <v>9</v>
      </c>
      <c r="B12" s="7" t="n"/>
      <c r="C12" s="7" t="n"/>
      <c r="D12" s="7" t="n"/>
      <c r="E12" s="7" t="n"/>
      <c r="F12" s="8" t="n"/>
      <c r="G12" s="8" t="n"/>
      <c r="H12" s="8" t="n"/>
      <c r="I12" s="8" t="n"/>
      <c r="J12" s="8" t="n"/>
      <c r="K12" s="9">
        <f>SUM(F12:J12)</f>
        <v/>
      </c>
      <c r="L12" s="10" t="n"/>
      <c r="M12" s="9">
        <f>IF(L12&gt;0,ROUND((F12+G12+H12+I12)/'Settings'!$B$8*L12,2),0)</f>
        <v/>
      </c>
      <c r="N12" s="9">
        <f>IF(F12+G12=0,0,MIN(MAX(F12+G12,'Settings'!$B$6),'Settings'!$B$7))</f>
        <v/>
      </c>
      <c r="O12" s="9">
        <f>IF(D12="Saudi",ROUND(N12*IF(E12="New",'Settings'!$B$3,'Settings'!$B$1),2),0)</f>
        <v/>
      </c>
      <c r="P12" s="8" t="n"/>
      <c r="Q12" s="9">
        <f>K12-M12-O12-P12</f>
        <v/>
      </c>
      <c r="R12" s="9">
        <f>IF(N12=0,0,ROUND(N12*IF(D12="Saudi",IF(E12="New",'Settings'!$B$4,'Settings'!$B$2),'Settings'!$B$5),2))</f>
        <v/>
      </c>
    </row>
    <row r="13">
      <c r="A13" s="1" t="n">
        <v>10</v>
      </c>
      <c r="B13" s="7" t="n"/>
      <c r="C13" s="7" t="n"/>
      <c r="D13" s="7" t="n"/>
      <c r="E13" s="7" t="n"/>
      <c r="F13" s="8" t="n"/>
      <c r="G13" s="8" t="n"/>
      <c r="H13" s="8" t="n"/>
      <c r="I13" s="8" t="n"/>
      <c r="J13" s="8" t="n"/>
      <c r="K13" s="9">
        <f>SUM(F13:J13)</f>
        <v/>
      </c>
      <c r="L13" s="10" t="n"/>
      <c r="M13" s="9">
        <f>IF(L13&gt;0,ROUND((F13+G13+H13+I13)/'Settings'!$B$8*L13,2),0)</f>
        <v/>
      </c>
      <c r="N13" s="9">
        <f>IF(F13+G13=0,0,MIN(MAX(F13+G13,'Settings'!$B$6),'Settings'!$B$7))</f>
        <v/>
      </c>
      <c r="O13" s="9">
        <f>IF(D13="Saudi",ROUND(N13*IF(E13="New",'Settings'!$B$3,'Settings'!$B$1),2),0)</f>
        <v/>
      </c>
      <c r="P13" s="8" t="n"/>
      <c r="Q13" s="9">
        <f>K13-M13-O13-P13</f>
        <v/>
      </c>
      <c r="R13" s="9">
        <f>IF(N13=0,0,ROUND(N13*IF(D13="Saudi",IF(E13="New",'Settings'!$B$4,'Settings'!$B$2),'Settings'!$B$5),2))</f>
        <v/>
      </c>
    </row>
    <row r="14">
      <c r="A14" s="1" t="n">
        <v>11</v>
      </c>
      <c r="B14" s="7" t="n"/>
      <c r="C14" s="7" t="n"/>
      <c r="D14" s="7" t="n"/>
      <c r="E14" s="7" t="n"/>
      <c r="F14" s="8" t="n"/>
      <c r="G14" s="8" t="n"/>
      <c r="H14" s="8" t="n"/>
      <c r="I14" s="8" t="n"/>
      <c r="J14" s="8" t="n"/>
      <c r="K14" s="9">
        <f>SUM(F14:J14)</f>
        <v/>
      </c>
      <c r="L14" s="10" t="n"/>
      <c r="M14" s="9">
        <f>IF(L14&gt;0,ROUND((F14+G14+H14+I14)/'Settings'!$B$8*L14,2),0)</f>
        <v/>
      </c>
      <c r="N14" s="9">
        <f>IF(F14+G14=0,0,MIN(MAX(F14+G14,'Settings'!$B$6),'Settings'!$B$7))</f>
        <v/>
      </c>
      <c r="O14" s="9">
        <f>IF(D14="Saudi",ROUND(N14*IF(E14="New",'Settings'!$B$3,'Settings'!$B$1),2),0)</f>
        <v/>
      </c>
      <c r="P14" s="8" t="n"/>
      <c r="Q14" s="9">
        <f>K14-M14-O14-P14</f>
        <v/>
      </c>
      <c r="R14" s="9">
        <f>IF(N14=0,0,ROUND(N14*IF(D14="Saudi",IF(E14="New",'Settings'!$B$4,'Settings'!$B$2),'Settings'!$B$5),2))</f>
        <v/>
      </c>
    </row>
    <row r="15">
      <c r="A15" s="1" t="n">
        <v>12</v>
      </c>
      <c r="B15" s="7" t="n"/>
      <c r="C15" s="7" t="n"/>
      <c r="D15" s="7" t="n"/>
      <c r="E15" s="7" t="n"/>
      <c r="F15" s="8" t="n"/>
      <c r="G15" s="8" t="n"/>
      <c r="H15" s="8" t="n"/>
      <c r="I15" s="8" t="n"/>
      <c r="J15" s="8" t="n"/>
      <c r="K15" s="9">
        <f>SUM(F15:J15)</f>
        <v/>
      </c>
      <c r="L15" s="10" t="n"/>
      <c r="M15" s="9">
        <f>IF(L15&gt;0,ROUND((F15+G15+H15+I15)/'Settings'!$B$8*L15,2),0)</f>
        <v/>
      </c>
      <c r="N15" s="9">
        <f>IF(F15+G15=0,0,MIN(MAX(F15+G15,'Settings'!$B$6),'Settings'!$B$7))</f>
        <v/>
      </c>
      <c r="O15" s="9">
        <f>IF(D15="Saudi",ROUND(N15*IF(E15="New",'Settings'!$B$3,'Settings'!$B$1),2),0)</f>
        <v/>
      </c>
      <c r="P15" s="8" t="n"/>
      <c r="Q15" s="9">
        <f>K15-M15-O15-P15</f>
        <v/>
      </c>
      <c r="R15" s="9">
        <f>IF(N15=0,0,ROUND(N15*IF(D15="Saudi",IF(E15="New",'Settings'!$B$4,'Settings'!$B$2),'Settings'!$B$5),2))</f>
        <v/>
      </c>
    </row>
    <row r="16">
      <c r="A16" s="1" t="n">
        <v>13</v>
      </c>
      <c r="B16" s="7" t="n"/>
      <c r="C16" s="7" t="n"/>
      <c r="D16" s="7" t="n"/>
      <c r="E16" s="7" t="n"/>
      <c r="F16" s="8" t="n"/>
      <c r="G16" s="8" t="n"/>
      <c r="H16" s="8" t="n"/>
      <c r="I16" s="8" t="n"/>
      <c r="J16" s="8" t="n"/>
      <c r="K16" s="9">
        <f>SUM(F16:J16)</f>
        <v/>
      </c>
      <c r="L16" s="10" t="n"/>
      <c r="M16" s="9">
        <f>IF(L16&gt;0,ROUND((F16+G16+H16+I16)/'Settings'!$B$8*L16,2),0)</f>
        <v/>
      </c>
      <c r="N16" s="9">
        <f>IF(F16+G16=0,0,MIN(MAX(F16+G16,'Settings'!$B$6),'Settings'!$B$7))</f>
        <v/>
      </c>
      <c r="O16" s="9">
        <f>IF(D16="Saudi",ROUND(N16*IF(E16="New",'Settings'!$B$3,'Settings'!$B$1),2),0)</f>
        <v/>
      </c>
      <c r="P16" s="8" t="n"/>
      <c r="Q16" s="9">
        <f>K16-M16-O16-P16</f>
        <v/>
      </c>
      <c r="R16" s="9">
        <f>IF(N16=0,0,ROUND(N16*IF(D16="Saudi",IF(E16="New",'Settings'!$B$4,'Settings'!$B$2),'Settings'!$B$5),2))</f>
        <v/>
      </c>
    </row>
    <row r="17">
      <c r="A17" s="1" t="n">
        <v>14</v>
      </c>
      <c r="B17" s="7" t="n"/>
      <c r="C17" s="7" t="n"/>
      <c r="D17" s="7" t="n"/>
      <c r="E17" s="7" t="n"/>
      <c r="F17" s="8" t="n"/>
      <c r="G17" s="8" t="n"/>
      <c r="H17" s="8" t="n"/>
      <c r="I17" s="8" t="n"/>
      <c r="J17" s="8" t="n"/>
      <c r="K17" s="9">
        <f>SUM(F17:J17)</f>
        <v/>
      </c>
      <c r="L17" s="10" t="n"/>
      <c r="M17" s="9">
        <f>IF(L17&gt;0,ROUND((F17+G17+H17+I17)/'Settings'!$B$8*L17,2),0)</f>
        <v/>
      </c>
      <c r="N17" s="9">
        <f>IF(F17+G17=0,0,MIN(MAX(F17+G17,'Settings'!$B$6),'Settings'!$B$7))</f>
        <v/>
      </c>
      <c r="O17" s="9">
        <f>IF(D17="Saudi",ROUND(N17*IF(E17="New",'Settings'!$B$3,'Settings'!$B$1),2),0)</f>
        <v/>
      </c>
      <c r="P17" s="8" t="n"/>
      <c r="Q17" s="9">
        <f>K17-M17-O17-P17</f>
        <v/>
      </c>
      <c r="R17" s="9">
        <f>IF(N17=0,0,ROUND(N17*IF(D17="Saudi",IF(E17="New",'Settings'!$B$4,'Settings'!$B$2),'Settings'!$B$5),2))</f>
        <v/>
      </c>
    </row>
    <row r="18">
      <c r="A18" s="1" t="n">
        <v>15</v>
      </c>
      <c r="B18" s="7" t="n"/>
      <c r="C18" s="7" t="n"/>
      <c r="D18" s="7" t="n"/>
      <c r="E18" s="7" t="n"/>
      <c r="F18" s="8" t="n"/>
      <c r="G18" s="8" t="n"/>
      <c r="H18" s="8" t="n"/>
      <c r="I18" s="8" t="n"/>
      <c r="J18" s="8" t="n"/>
      <c r="K18" s="9">
        <f>SUM(F18:J18)</f>
        <v/>
      </c>
      <c r="L18" s="10" t="n"/>
      <c r="M18" s="9">
        <f>IF(L18&gt;0,ROUND((F18+G18+H18+I18)/'Settings'!$B$8*L18,2),0)</f>
        <v/>
      </c>
      <c r="N18" s="9">
        <f>IF(F18+G18=0,0,MIN(MAX(F18+G18,'Settings'!$B$6),'Settings'!$B$7))</f>
        <v/>
      </c>
      <c r="O18" s="9">
        <f>IF(D18="Saudi",ROUND(N18*IF(E18="New",'Settings'!$B$3,'Settings'!$B$1),2),0)</f>
        <v/>
      </c>
      <c r="P18" s="8" t="n"/>
      <c r="Q18" s="9">
        <f>K18-M18-O18-P18</f>
        <v/>
      </c>
      <c r="R18" s="9">
        <f>IF(N18=0,0,ROUND(N18*IF(D18="Saudi",IF(E18="New",'Settings'!$B$4,'Settings'!$B$2),'Settings'!$B$5),2))</f>
        <v/>
      </c>
    </row>
    <row r="19">
      <c r="A19" s="1" t="n">
        <v>16</v>
      </c>
      <c r="B19" s="7" t="n"/>
      <c r="C19" s="7" t="n"/>
      <c r="D19" s="7" t="n"/>
      <c r="E19" s="7" t="n"/>
      <c r="F19" s="8" t="n"/>
      <c r="G19" s="8" t="n"/>
      <c r="H19" s="8" t="n"/>
      <c r="I19" s="8" t="n"/>
      <c r="J19" s="8" t="n"/>
      <c r="K19" s="9">
        <f>SUM(F19:J19)</f>
        <v/>
      </c>
      <c r="L19" s="10" t="n"/>
      <c r="M19" s="9">
        <f>IF(L19&gt;0,ROUND((F19+G19+H19+I19)/'Settings'!$B$8*L19,2),0)</f>
        <v/>
      </c>
      <c r="N19" s="9">
        <f>IF(F19+G19=0,0,MIN(MAX(F19+G19,'Settings'!$B$6),'Settings'!$B$7))</f>
        <v/>
      </c>
      <c r="O19" s="9">
        <f>IF(D19="Saudi",ROUND(N19*IF(E19="New",'Settings'!$B$3,'Settings'!$B$1),2),0)</f>
        <v/>
      </c>
      <c r="P19" s="8" t="n"/>
      <c r="Q19" s="9">
        <f>K19-M19-O19-P19</f>
        <v/>
      </c>
      <c r="R19" s="9">
        <f>IF(N19=0,0,ROUND(N19*IF(D19="Saudi",IF(E19="New",'Settings'!$B$4,'Settings'!$B$2),'Settings'!$B$5),2))</f>
        <v/>
      </c>
    </row>
    <row r="20">
      <c r="A20" s="1" t="n">
        <v>17</v>
      </c>
      <c r="B20" s="7" t="n"/>
      <c r="C20" s="7" t="n"/>
      <c r="D20" s="7" t="n"/>
      <c r="E20" s="7" t="n"/>
      <c r="F20" s="8" t="n"/>
      <c r="G20" s="8" t="n"/>
      <c r="H20" s="8" t="n"/>
      <c r="I20" s="8" t="n"/>
      <c r="J20" s="8" t="n"/>
      <c r="K20" s="9">
        <f>SUM(F20:J20)</f>
        <v/>
      </c>
      <c r="L20" s="10" t="n"/>
      <c r="M20" s="9">
        <f>IF(L20&gt;0,ROUND((F20+G20+H20+I20)/'Settings'!$B$8*L20,2),0)</f>
        <v/>
      </c>
      <c r="N20" s="9">
        <f>IF(F20+G20=0,0,MIN(MAX(F20+G20,'Settings'!$B$6),'Settings'!$B$7))</f>
        <v/>
      </c>
      <c r="O20" s="9">
        <f>IF(D20="Saudi",ROUND(N20*IF(E20="New",'Settings'!$B$3,'Settings'!$B$1),2),0)</f>
        <v/>
      </c>
      <c r="P20" s="8" t="n"/>
      <c r="Q20" s="9">
        <f>K20-M20-O20-P20</f>
        <v/>
      </c>
      <c r="R20" s="9">
        <f>IF(N20=0,0,ROUND(N20*IF(D20="Saudi",IF(E20="New",'Settings'!$B$4,'Settings'!$B$2),'Settings'!$B$5),2))</f>
        <v/>
      </c>
    </row>
    <row r="21">
      <c r="A21" s="1" t="n">
        <v>18</v>
      </c>
      <c r="B21" s="7" t="n"/>
      <c r="C21" s="7" t="n"/>
      <c r="D21" s="7" t="n"/>
      <c r="E21" s="7" t="n"/>
      <c r="F21" s="8" t="n"/>
      <c r="G21" s="8" t="n"/>
      <c r="H21" s="8" t="n"/>
      <c r="I21" s="8" t="n"/>
      <c r="J21" s="8" t="n"/>
      <c r="K21" s="9">
        <f>SUM(F21:J21)</f>
        <v/>
      </c>
      <c r="L21" s="10" t="n"/>
      <c r="M21" s="9">
        <f>IF(L21&gt;0,ROUND((F21+G21+H21+I21)/'Settings'!$B$8*L21,2),0)</f>
        <v/>
      </c>
      <c r="N21" s="9">
        <f>IF(F21+G21=0,0,MIN(MAX(F21+G21,'Settings'!$B$6),'Settings'!$B$7))</f>
        <v/>
      </c>
      <c r="O21" s="9">
        <f>IF(D21="Saudi",ROUND(N21*IF(E21="New",'Settings'!$B$3,'Settings'!$B$1),2),0)</f>
        <v/>
      </c>
      <c r="P21" s="8" t="n"/>
      <c r="Q21" s="9">
        <f>K21-M21-O21-P21</f>
        <v/>
      </c>
      <c r="R21" s="9">
        <f>IF(N21=0,0,ROUND(N21*IF(D21="Saudi",IF(E21="New",'Settings'!$B$4,'Settings'!$B$2),'Settings'!$B$5),2))</f>
        <v/>
      </c>
    </row>
    <row r="22">
      <c r="A22" s="1" t="n">
        <v>19</v>
      </c>
      <c r="B22" s="7" t="n"/>
      <c r="C22" s="7" t="n"/>
      <c r="D22" s="7" t="n"/>
      <c r="E22" s="7" t="n"/>
      <c r="F22" s="8" t="n"/>
      <c r="G22" s="8" t="n"/>
      <c r="H22" s="8" t="n"/>
      <c r="I22" s="8" t="n"/>
      <c r="J22" s="8" t="n"/>
      <c r="K22" s="9">
        <f>SUM(F22:J22)</f>
        <v/>
      </c>
      <c r="L22" s="10" t="n"/>
      <c r="M22" s="9">
        <f>IF(L22&gt;0,ROUND((F22+G22+H22+I22)/'Settings'!$B$8*L22,2),0)</f>
        <v/>
      </c>
      <c r="N22" s="9">
        <f>IF(F22+G22=0,0,MIN(MAX(F22+G22,'Settings'!$B$6),'Settings'!$B$7))</f>
        <v/>
      </c>
      <c r="O22" s="9">
        <f>IF(D22="Saudi",ROUND(N22*IF(E22="New",'Settings'!$B$3,'Settings'!$B$1),2),0)</f>
        <v/>
      </c>
      <c r="P22" s="8" t="n"/>
      <c r="Q22" s="9">
        <f>K22-M22-O22-P22</f>
        <v/>
      </c>
      <c r="R22" s="9">
        <f>IF(N22=0,0,ROUND(N22*IF(D22="Saudi",IF(E22="New",'Settings'!$B$4,'Settings'!$B$2),'Settings'!$B$5),2))</f>
        <v/>
      </c>
    </row>
    <row r="23">
      <c r="A23" s="1" t="n">
        <v>20</v>
      </c>
      <c r="B23" s="7" t="n"/>
      <c r="C23" s="7" t="n"/>
      <c r="D23" s="7" t="n"/>
      <c r="E23" s="7" t="n"/>
      <c r="F23" s="8" t="n"/>
      <c r="G23" s="8" t="n"/>
      <c r="H23" s="8" t="n"/>
      <c r="I23" s="8" t="n"/>
      <c r="J23" s="8" t="n"/>
      <c r="K23" s="9">
        <f>SUM(F23:J23)</f>
        <v/>
      </c>
      <c r="L23" s="10" t="n"/>
      <c r="M23" s="9">
        <f>IF(L23&gt;0,ROUND((F23+G23+H23+I23)/'Settings'!$B$8*L23,2),0)</f>
        <v/>
      </c>
      <c r="N23" s="9">
        <f>IF(F23+G23=0,0,MIN(MAX(F23+G23,'Settings'!$B$6),'Settings'!$B$7))</f>
        <v/>
      </c>
      <c r="O23" s="9">
        <f>IF(D23="Saudi",ROUND(N23*IF(E23="New",'Settings'!$B$3,'Settings'!$B$1),2),0)</f>
        <v/>
      </c>
      <c r="P23" s="8" t="n"/>
      <c r="Q23" s="9">
        <f>K23-M23-O23-P23</f>
        <v/>
      </c>
      <c r="R23" s="9">
        <f>IF(N23=0,0,ROUND(N23*IF(D23="Saudi",IF(E23="New",'Settings'!$B$4,'Settings'!$B$2),'Settings'!$B$5),2))</f>
        <v/>
      </c>
    </row>
    <row r="24">
      <c r="A24" s="1" t="n">
        <v>21</v>
      </c>
      <c r="B24" s="7" t="n"/>
      <c r="C24" s="7" t="n"/>
      <c r="D24" s="7" t="n"/>
      <c r="E24" s="7" t="n"/>
      <c r="F24" s="8" t="n"/>
      <c r="G24" s="8" t="n"/>
      <c r="H24" s="8" t="n"/>
      <c r="I24" s="8" t="n"/>
      <c r="J24" s="8" t="n"/>
      <c r="K24" s="9">
        <f>SUM(F24:J24)</f>
        <v/>
      </c>
      <c r="L24" s="10" t="n"/>
      <c r="M24" s="9">
        <f>IF(L24&gt;0,ROUND((F24+G24+H24+I24)/'Settings'!$B$8*L24,2),0)</f>
        <v/>
      </c>
      <c r="N24" s="9">
        <f>IF(F24+G24=0,0,MIN(MAX(F24+G24,'Settings'!$B$6),'Settings'!$B$7))</f>
        <v/>
      </c>
      <c r="O24" s="9">
        <f>IF(D24="Saudi",ROUND(N24*IF(E24="New",'Settings'!$B$3,'Settings'!$B$1),2),0)</f>
        <v/>
      </c>
      <c r="P24" s="8" t="n"/>
      <c r="Q24" s="9">
        <f>K24-M24-O24-P24</f>
        <v/>
      </c>
      <c r="R24" s="9">
        <f>IF(N24=0,0,ROUND(N24*IF(D24="Saudi",IF(E24="New",'Settings'!$B$4,'Settings'!$B$2),'Settings'!$B$5),2))</f>
        <v/>
      </c>
    </row>
    <row r="25">
      <c r="A25" s="1" t="n">
        <v>22</v>
      </c>
      <c r="B25" s="7" t="n"/>
      <c r="C25" s="7" t="n"/>
      <c r="D25" s="7" t="n"/>
      <c r="E25" s="7" t="n"/>
      <c r="F25" s="8" t="n"/>
      <c r="G25" s="8" t="n"/>
      <c r="H25" s="8" t="n"/>
      <c r="I25" s="8" t="n"/>
      <c r="J25" s="8" t="n"/>
      <c r="K25" s="9">
        <f>SUM(F25:J25)</f>
        <v/>
      </c>
      <c r="L25" s="10" t="n"/>
      <c r="M25" s="9">
        <f>IF(L25&gt;0,ROUND((F25+G25+H25+I25)/'Settings'!$B$8*L25,2),0)</f>
        <v/>
      </c>
      <c r="N25" s="9">
        <f>IF(F25+G25=0,0,MIN(MAX(F25+G25,'Settings'!$B$6),'Settings'!$B$7))</f>
        <v/>
      </c>
      <c r="O25" s="9">
        <f>IF(D25="Saudi",ROUND(N25*IF(E25="New",'Settings'!$B$3,'Settings'!$B$1),2),0)</f>
        <v/>
      </c>
      <c r="P25" s="8" t="n"/>
      <c r="Q25" s="9">
        <f>K25-M25-O25-P25</f>
        <v/>
      </c>
      <c r="R25" s="9">
        <f>IF(N25=0,0,ROUND(N25*IF(D25="Saudi",IF(E25="New",'Settings'!$B$4,'Settings'!$B$2),'Settings'!$B$5),2))</f>
        <v/>
      </c>
    </row>
    <row r="26">
      <c r="A26" s="1" t="n">
        <v>23</v>
      </c>
      <c r="B26" s="7" t="n"/>
      <c r="C26" s="7" t="n"/>
      <c r="D26" s="7" t="n"/>
      <c r="E26" s="7" t="n"/>
      <c r="F26" s="8" t="n"/>
      <c r="G26" s="8" t="n"/>
      <c r="H26" s="8" t="n"/>
      <c r="I26" s="8" t="n"/>
      <c r="J26" s="8" t="n"/>
      <c r="K26" s="9">
        <f>SUM(F26:J26)</f>
        <v/>
      </c>
      <c r="L26" s="10" t="n"/>
      <c r="M26" s="9">
        <f>IF(L26&gt;0,ROUND((F26+G26+H26+I26)/'Settings'!$B$8*L26,2),0)</f>
        <v/>
      </c>
      <c r="N26" s="9">
        <f>IF(F26+G26=0,0,MIN(MAX(F26+G26,'Settings'!$B$6),'Settings'!$B$7))</f>
        <v/>
      </c>
      <c r="O26" s="9">
        <f>IF(D26="Saudi",ROUND(N26*IF(E26="New",'Settings'!$B$3,'Settings'!$B$1),2),0)</f>
        <v/>
      </c>
      <c r="P26" s="8" t="n"/>
      <c r="Q26" s="9">
        <f>K26-M26-O26-P26</f>
        <v/>
      </c>
      <c r="R26" s="9">
        <f>IF(N26=0,0,ROUND(N26*IF(D26="Saudi",IF(E26="New",'Settings'!$B$4,'Settings'!$B$2),'Settings'!$B$5),2))</f>
        <v/>
      </c>
    </row>
    <row r="27">
      <c r="A27" s="1" t="n">
        <v>24</v>
      </c>
      <c r="B27" s="7" t="n"/>
      <c r="C27" s="7" t="n"/>
      <c r="D27" s="7" t="n"/>
      <c r="E27" s="7" t="n"/>
      <c r="F27" s="8" t="n"/>
      <c r="G27" s="8" t="n"/>
      <c r="H27" s="8" t="n"/>
      <c r="I27" s="8" t="n"/>
      <c r="J27" s="8" t="n"/>
      <c r="K27" s="9">
        <f>SUM(F27:J27)</f>
        <v/>
      </c>
      <c r="L27" s="10" t="n"/>
      <c r="M27" s="9">
        <f>IF(L27&gt;0,ROUND((F27+G27+H27+I27)/'Settings'!$B$8*L27,2),0)</f>
        <v/>
      </c>
      <c r="N27" s="9">
        <f>IF(F27+G27=0,0,MIN(MAX(F27+G27,'Settings'!$B$6),'Settings'!$B$7))</f>
        <v/>
      </c>
      <c r="O27" s="9">
        <f>IF(D27="Saudi",ROUND(N27*IF(E27="New",'Settings'!$B$3,'Settings'!$B$1),2),0)</f>
        <v/>
      </c>
      <c r="P27" s="8" t="n"/>
      <c r="Q27" s="9">
        <f>K27-M27-O27-P27</f>
        <v/>
      </c>
      <c r="R27" s="9">
        <f>IF(N27=0,0,ROUND(N27*IF(D27="Saudi",IF(E27="New",'Settings'!$B$4,'Settings'!$B$2),'Settings'!$B$5),2))</f>
        <v/>
      </c>
    </row>
    <row r="28">
      <c r="A28" s="1" t="n">
        <v>25</v>
      </c>
      <c r="B28" s="7" t="n"/>
      <c r="C28" s="7" t="n"/>
      <c r="D28" s="7" t="n"/>
      <c r="E28" s="7" t="n"/>
      <c r="F28" s="8" t="n"/>
      <c r="G28" s="8" t="n"/>
      <c r="H28" s="8" t="n"/>
      <c r="I28" s="8" t="n"/>
      <c r="J28" s="8" t="n"/>
      <c r="K28" s="9">
        <f>SUM(F28:J28)</f>
        <v/>
      </c>
      <c r="L28" s="10" t="n"/>
      <c r="M28" s="9">
        <f>IF(L28&gt;0,ROUND((F28+G28+H28+I28)/'Settings'!$B$8*L28,2),0)</f>
        <v/>
      </c>
      <c r="N28" s="9">
        <f>IF(F28+G28=0,0,MIN(MAX(F28+G28,'Settings'!$B$6),'Settings'!$B$7))</f>
        <v/>
      </c>
      <c r="O28" s="9">
        <f>IF(D28="Saudi",ROUND(N28*IF(E28="New",'Settings'!$B$3,'Settings'!$B$1),2),0)</f>
        <v/>
      </c>
      <c r="P28" s="8" t="n"/>
      <c r="Q28" s="9">
        <f>K28-M28-O28-P28</f>
        <v/>
      </c>
      <c r="R28" s="9">
        <f>IF(N28=0,0,ROUND(N28*IF(D28="Saudi",IF(E28="New",'Settings'!$B$4,'Settings'!$B$2),'Settings'!$B$5),2))</f>
        <v/>
      </c>
    </row>
    <row r="29">
      <c r="A29" s="1" t="n">
        <v>26</v>
      </c>
      <c r="B29" s="7" t="n"/>
      <c r="C29" s="7" t="n"/>
      <c r="D29" s="7" t="n"/>
      <c r="E29" s="7" t="n"/>
      <c r="F29" s="8" t="n"/>
      <c r="G29" s="8" t="n"/>
      <c r="H29" s="8" t="n"/>
      <c r="I29" s="8" t="n"/>
      <c r="J29" s="8" t="n"/>
      <c r="K29" s="9">
        <f>SUM(F29:J29)</f>
        <v/>
      </c>
      <c r="L29" s="10" t="n"/>
      <c r="M29" s="9">
        <f>IF(L29&gt;0,ROUND((F29+G29+H29+I29)/'Settings'!$B$8*L29,2),0)</f>
        <v/>
      </c>
      <c r="N29" s="9">
        <f>IF(F29+G29=0,0,MIN(MAX(F29+G29,'Settings'!$B$6),'Settings'!$B$7))</f>
        <v/>
      </c>
      <c r="O29" s="9">
        <f>IF(D29="Saudi",ROUND(N29*IF(E29="New",'Settings'!$B$3,'Settings'!$B$1),2),0)</f>
        <v/>
      </c>
      <c r="P29" s="8" t="n"/>
      <c r="Q29" s="9">
        <f>K29-M29-O29-P29</f>
        <v/>
      </c>
      <c r="R29" s="9">
        <f>IF(N29=0,0,ROUND(N29*IF(D29="Saudi",IF(E29="New",'Settings'!$B$4,'Settings'!$B$2),'Settings'!$B$5),2))</f>
        <v/>
      </c>
    </row>
    <row r="30">
      <c r="A30" s="1" t="n">
        <v>27</v>
      </c>
      <c r="B30" s="7" t="n"/>
      <c r="C30" s="7" t="n"/>
      <c r="D30" s="7" t="n"/>
      <c r="E30" s="7" t="n"/>
      <c r="F30" s="8" t="n"/>
      <c r="G30" s="8" t="n"/>
      <c r="H30" s="8" t="n"/>
      <c r="I30" s="8" t="n"/>
      <c r="J30" s="8" t="n"/>
      <c r="K30" s="9">
        <f>SUM(F30:J30)</f>
        <v/>
      </c>
      <c r="L30" s="10" t="n"/>
      <c r="M30" s="9">
        <f>IF(L30&gt;0,ROUND((F30+G30+H30+I30)/'Settings'!$B$8*L30,2),0)</f>
        <v/>
      </c>
      <c r="N30" s="9">
        <f>IF(F30+G30=0,0,MIN(MAX(F30+G30,'Settings'!$B$6),'Settings'!$B$7))</f>
        <v/>
      </c>
      <c r="O30" s="9">
        <f>IF(D30="Saudi",ROUND(N30*IF(E30="New",'Settings'!$B$3,'Settings'!$B$1),2),0)</f>
        <v/>
      </c>
      <c r="P30" s="8" t="n"/>
      <c r="Q30" s="9">
        <f>K30-M30-O30-P30</f>
        <v/>
      </c>
      <c r="R30" s="9">
        <f>IF(N30=0,0,ROUND(N30*IF(D30="Saudi",IF(E30="New",'Settings'!$B$4,'Settings'!$B$2),'Settings'!$B$5),2))</f>
        <v/>
      </c>
    </row>
    <row r="31">
      <c r="A31" s="1" t="n">
        <v>28</v>
      </c>
      <c r="B31" s="7" t="n"/>
      <c r="C31" s="7" t="n"/>
      <c r="D31" s="7" t="n"/>
      <c r="E31" s="7" t="n"/>
      <c r="F31" s="8" t="n"/>
      <c r="G31" s="8" t="n"/>
      <c r="H31" s="8" t="n"/>
      <c r="I31" s="8" t="n"/>
      <c r="J31" s="8" t="n"/>
      <c r="K31" s="9">
        <f>SUM(F31:J31)</f>
        <v/>
      </c>
      <c r="L31" s="10" t="n"/>
      <c r="M31" s="9">
        <f>IF(L31&gt;0,ROUND((F31+G31+H31+I31)/'Settings'!$B$8*L31,2),0)</f>
        <v/>
      </c>
      <c r="N31" s="9">
        <f>IF(F31+G31=0,0,MIN(MAX(F31+G31,'Settings'!$B$6),'Settings'!$B$7))</f>
        <v/>
      </c>
      <c r="O31" s="9">
        <f>IF(D31="Saudi",ROUND(N31*IF(E31="New",'Settings'!$B$3,'Settings'!$B$1),2),0)</f>
        <v/>
      </c>
      <c r="P31" s="8" t="n"/>
      <c r="Q31" s="9">
        <f>K31-M31-O31-P31</f>
        <v/>
      </c>
      <c r="R31" s="9">
        <f>IF(N31=0,0,ROUND(N31*IF(D31="Saudi",IF(E31="New",'Settings'!$B$4,'Settings'!$B$2),'Settings'!$B$5),2))</f>
        <v/>
      </c>
    </row>
    <row r="32">
      <c r="A32" s="1" t="n">
        <v>29</v>
      </c>
      <c r="B32" s="7" t="n"/>
      <c r="C32" s="7" t="n"/>
      <c r="D32" s="7" t="n"/>
      <c r="E32" s="7" t="n"/>
      <c r="F32" s="8" t="n"/>
      <c r="G32" s="8" t="n"/>
      <c r="H32" s="8" t="n"/>
      <c r="I32" s="8" t="n"/>
      <c r="J32" s="8" t="n"/>
      <c r="K32" s="9">
        <f>SUM(F32:J32)</f>
        <v/>
      </c>
      <c r="L32" s="10" t="n"/>
      <c r="M32" s="9">
        <f>IF(L32&gt;0,ROUND((F32+G32+H32+I32)/'Settings'!$B$8*L32,2),0)</f>
        <v/>
      </c>
      <c r="N32" s="9">
        <f>IF(F32+G32=0,0,MIN(MAX(F32+G32,'Settings'!$B$6),'Settings'!$B$7))</f>
        <v/>
      </c>
      <c r="O32" s="9">
        <f>IF(D32="Saudi",ROUND(N32*IF(E32="New",'Settings'!$B$3,'Settings'!$B$1),2),0)</f>
        <v/>
      </c>
      <c r="P32" s="8" t="n"/>
      <c r="Q32" s="9">
        <f>K32-M32-O32-P32</f>
        <v/>
      </c>
      <c r="R32" s="9">
        <f>IF(N32=0,0,ROUND(N32*IF(D32="Saudi",IF(E32="New",'Settings'!$B$4,'Settings'!$B$2),'Settings'!$B$5),2))</f>
        <v/>
      </c>
    </row>
    <row r="33">
      <c r="A33" s="1" t="n">
        <v>30</v>
      </c>
      <c r="B33" s="7" t="n"/>
      <c r="C33" s="7" t="n"/>
      <c r="D33" s="7" t="n"/>
      <c r="E33" s="7" t="n"/>
      <c r="F33" s="8" t="n"/>
      <c r="G33" s="8" t="n"/>
      <c r="H33" s="8" t="n"/>
      <c r="I33" s="8" t="n"/>
      <c r="J33" s="8" t="n"/>
      <c r="K33" s="9">
        <f>SUM(F33:J33)</f>
        <v/>
      </c>
      <c r="L33" s="10" t="n"/>
      <c r="M33" s="9">
        <f>IF(L33&gt;0,ROUND((F33+G33+H33+I33)/'Settings'!$B$8*L33,2),0)</f>
        <v/>
      </c>
      <c r="N33" s="9">
        <f>IF(F33+G33=0,0,MIN(MAX(F33+G33,'Settings'!$B$6),'Settings'!$B$7))</f>
        <v/>
      </c>
      <c r="O33" s="9">
        <f>IF(D33="Saudi",ROUND(N33*IF(E33="New",'Settings'!$B$3,'Settings'!$B$1),2),0)</f>
        <v/>
      </c>
      <c r="P33" s="8" t="n"/>
      <c r="Q33" s="9">
        <f>K33-M33-O33-P33</f>
        <v/>
      </c>
      <c r="R33" s="9">
        <f>IF(N33=0,0,ROUND(N33*IF(D33="Saudi",IF(E33="New",'Settings'!$B$4,'Settings'!$B$2),'Settings'!$B$5),2))</f>
        <v/>
      </c>
    </row>
    <row r="34">
      <c r="A34" s="1" t="n">
        <v>31</v>
      </c>
      <c r="B34" s="7" t="n"/>
      <c r="C34" s="7" t="n"/>
      <c r="D34" s="7" t="n"/>
      <c r="E34" s="7" t="n"/>
      <c r="F34" s="8" t="n"/>
      <c r="G34" s="8" t="n"/>
      <c r="H34" s="8" t="n"/>
      <c r="I34" s="8" t="n"/>
      <c r="J34" s="8" t="n"/>
      <c r="K34" s="9">
        <f>SUM(F34:J34)</f>
        <v/>
      </c>
      <c r="L34" s="10" t="n"/>
      <c r="M34" s="9">
        <f>IF(L34&gt;0,ROUND((F34+G34+H34+I34)/'Settings'!$B$8*L34,2),0)</f>
        <v/>
      </c>
      <c r="N34" s="9">
        <f>IF(F34+G34=0,0,MIN(MAX(F34+G34,'Settings'!$B$6),'Settings'!$B$7))</f>
        <v/>
      </c>
      <c r="O34" s="9">
        <f>IF(D34="Saudi",ROUND(N34*IF(E34="New",'Settings'!$B$3,'Settings'!$B$1),2),0)</f>
        <v/>
      </c>
      <c r="P34" s="8" t="n"/>
      <c r="Q34" s="9">
        <f>K34-M34-O34-P34</f>
        <v/>
      </c>
      <c r="R34" s="9">
        <f>IF(N34=0,0,ROUND(N34*IF(D34="Saudi",IF(E34="New",'Settings'!$B$4,'Settings'!$B$2),'Settings'!$B$5),2))</f>
        <v/>
      </c>
    </row>
    <row r="35">
      <c r="A35" s="1" t="n">
        <v>32</v>
      </c>
      <c r="B35" s="7" t="n"/>
      <c r="C35" s="7" t="n"/>
      <c r="D35" s="7" t="n"/>
      <c r="E35" s="7" t="n"/>
      <c r="F35" s="8" t="n"/>
      <c r="G35" s="8" t="n"/>
      <c r="H35" s="8" t="n"/>
      <c r="I35" s="8" t="n"/>
      <c r="J35" s="8" t="n"/>
      <c r="K35" s="9">
        <f>SUM(F35:J35)</f>
        <v/>
      </c>
      <c r="L35" s="10" t="n"/>
      <c r="M35" s="9">
        <f>IF(L35&gt;0,ROUND((F35+G35+H35+I35)/'Settings'!$B$8*L35,2),0)</f>
        <v/>
      </c>
      <c r="N35" s="9">
        <f>IF(F35+G35=0,0,MIN(MAX(F35+G35,'Settings'!$B$6),'Settings'!$B$7))</f>
        <v/>
      </c>
      <c r="O35" s="9">
        <f>IF(D35="Saudi",ROUND(N35*IF(E35="New",'Settings'!$B$3,'Settings'!$B$1),2),0)</f>
        <v/>
      </c>
      <c r="P35" s="8" t="n"/>
      <c r="Q35" s="9">
        <f>K35-M35-O35-P35</f>
        <v/>
      </c>
      <c r="R35" s="9">
        <f>IF(N35=0,0,ROUND(N35*IF(D35="Saudi",IF(E35="New",'Settings'!$B$4,'Settings'!$B$2),'Settings'!$B$5),2))</f>
        <v/>
      </c>
    </row>
    <row r="36">
      <c r="A36" s="1" t="n">
        <v>33</v>
      </c>
      <c r="B36" s="7" t="n"/>
      <c r="C36" s="7" t="n"/>
      <c r="D36" s="7" t="n"/>
      <c r="E36" s="7" t="n"/>
      <c r="F36" s="8" t="n"/>
      <c r="G36" s="8" t="n"/>
      <c r="H36" s="8" t="n"/>
      <c r="I36" s="8" t="n"/>
      <c r="J36" s="8" t="n"/>
      <c r="K36" s="9">
        <f>SUM(F36:J36)</f>
        <v/>
      </c>
      <c r="L36" s="10" t="n"/>
      <c r="M36" s="9">
        <f>IF(L36&gt;0,ROUND((F36+G36+H36+I36)/'Settings'!$B$8*L36,2),0)</f>
        <v/>
      </c>
      <c r="N36" s="9">
        <f>IF(F36+G36=0,0,MIN(MAX(F36+G36,'Settings'!$B$6),'Settings'!$B$7))</f>
        <v/>
      </c>
      <c r="O36" s="9">
        <f>IF(D36="Saudi",ROUND(N36*IF(E36="New",'Settings'!$B$3,'Settings'!$B$1),2),0)</f>
        <v/>
      </c>
      <c r="P36" s="8" t="n"/>
      <c r="Q36" s="9">
        <f>K36-M36-O36-P36</f>
        <v/>
      </c>
      <c r="R36" s="9">
        <f>IF(N36=0,0,ROUND(N36*IF(D36="Saudi",IF(E36="New",'Settings'!$B$4,'Settings'!$B$2),'Settings'!$B$5),2))</f>
        <v/>
      </c>
    </row>
    <row r="37">
      <c r="A37" s="1" t="n">
        <v>34</v>
      </c>
      <c r="B37" s="7" t="n"/>
      <c r="C37" s="7" t="n"/>
      <c r="D37" s="7" t="n"/>
      <c r="E37" s="7" t="n"/>
      <c r="F37" s="8" t="n"/>
      <c r="G37" s="8" t="n"/>
      <c r="H37" s="8" t="n"/>
      <c r="I37" s="8" t="n"/>
      <c r="J37" s="8" t="n"/>
      <c r="K37" s="9">
        <f>SUM(F37:J37)</f>
        <v/>
      </c>
      <c r="L37" s="10" t="n"/>
      <c r="M37" s="9">
        <f>IF(L37&gt;0,ROUND((F37+G37+H37+I37)/'Settings'!$B$8*L37,2),0)</f>
        <v/>
      </c>
      <c r="N37" s="9">
        <f>IF(F37+G37=0,0,MIN(MAX(F37+G37,'Settings'!$B$6),'Settings'!$B$7))</f>
        <v/>
      </c>
      <c r="O37" s="9">
        <f>IF(D37="Saudi",ROUND(N37*IF(E37="New",'Settings'!$B$3,'Settings'!$B$1),2),0)</f>
        <v/>
      </c>
      <c r="P37" s="8" t="n"/>
      <c r="Q37" s="9">
        <f>K37-M37-O37-P37</f>
        <v/>
      </c>
      <c r="R37" s="9">
        <f>IF(N37=0,0,ROUND(N37*IF(D37="Saudi",IF(E37="New",'Settings'!$B$4,'Settings'!$B$2),'Settings'!$B$5),2))</f>
        <v/>
      </c>
    </row>
    <row r="38">
      <c r="A38" s="1" t="n">
        <v>35</v>
      </c>
      <c r="B38" s="7" t="n"/>
      <c r="C38" s="7" t="n"/>
      <c r="D38" s="7" t="n"/>
      <c r="E38" s="7" t="n"/>
      <c r="F38" s="8" t="n"/>
      <c r="G38" s="8" t="n"/>
      <c r="H38" s="8" t="n"/>
      <c r="I38" s="8" t="n"/>
      <c r="J38" s="8" t="n"/>
      <c r="K38" s="9">
        <f>SUM(F38:J38)</f>
        <v/>
      </c>
      <c r="L38" s="10" t="n"/>
      <c r="M38" s="9">
        <f>IF(L38&gt;0,ROUND((F38+G38+H38+I38)/'Settings'!$B$8*L38,2),0)</f>
        <v/>
      </c>
      <c r="N38" s="9">
        <f>IF(F38+G38=0,0,MIN(MAX(F38+G38,'Settings'!$B$6),'Settings'!$B$7))</f>
        <v/>
      </c>
      <c r="O38" s="9">
        <f>IF(D38="Saudi",ROUND(N38*IF(E38="New",'Settings'!$B$3,'Settings'!$B$1),2),0)</f>
        <v/>
      </c>
      <c r="P38" s="8" t="n"/>
      <c r="Q38" s="9">
        <f>K38-M38-O38-P38</f>
        <v/>
      </c>
      <c r="R38" s="9">
        <f>IF(N38=0,0,ROUND(N38*IF(D38="Saudi",IF(E38="New",'Settings'!$B$4,'Settings'!$B$2),'Settings'!$B$5),2))</f>
        <v/>
      </c>
    </row>
    <row r="39">
      <c r="A39" s="1" t="n">
        <v>36</v>
      </c>
      <c r="B39" s="7" t="n"/>
      <c r="C39" s="7" t="n"/>
      <c r="D39" s="7" t="n"/>
      <c r="E39" s="7" t="n"/>
      <c r="F39" s="8" t="n"/>
      <c r="G39" s="8" t="n"/>
      <c r="H39" s="8" t="n"/>
      <c r="I39" s="8" t="n"/>
      <c r="J39" s="8" t="n"/>
      <c r="K39" s="9">
        <f>SUM(F39:J39)</f>
        <v/>
      </c>
      <c r="L39" s="10" t="n"/>
      <c r="M39" s="9">
        <f>IF(L39&gt;0,ROUND((F39+G39+H39+I39)/'Settings'!$B$8*L39,2),0)</f>
        <v/>
      </c>
      <c r="N39" s="9">
        <f>IF(F39+G39=0,0,MIN(MAX(F39+G39,'Settings'!$B$6),'Settings'!$B$7))</f>
        <v/>
      </c>
      <c r="O39" s="9">
        <f>IF(D39="Saudi",ROUND(N39*IF(E39="New",'Settings'!$B$3,'Settings'!$B$1),2),0)</f>
        <v/>
      </c>
      <c r="P39" s="8" t="n"/>
      <c r="Q39" s="9">
        <f>K39-M39-O39-P39</f>
        <v/>
      </c>
      <c r="R39" s="9">
        <f>IF(N39=0,0,ROUND(N39*IF(D39="Saudi",IF(E39="New",'Settings'!$B$4,'Settings'!$B$2),'Settings'!$B$5),2))</f>
        <v/>
      </c>
    </row>
    <row r="40">
      <c r="A40" s="1" t="n">
        <v>37</v>
      </c>
      <c r="B40" s="7" t="n"/>
      <c r="C40" s="7" t="n"/>
      <c r="D40" s="7" t="n"/>
      <c r="E40" s="7" t="n"/>
      <c r="F40" s="8" t="n"/>
      <c r="G40" s="8" t="n"/>
      <c r="H40" s="8" t="n"/>
      <c r="I40" s="8" t="n"/>
      <c r="J40" s="8" t="n"/>
      <c r="K40" s="9">
        <f>SUM(F40:J40)</f>
        <v/>
      </c>
      <c r="L40" s="10" t="n"/>
      <c r="M40" s="9">
        <f>IF(L40&gt;0,ROUND((F40+G40+H40+I40)/'Settings'!$B$8*L40,2),0)</f>
        <v/>
      </c>
      <c r="N40" s="9">
        <f>IF(F40+G40=0,0,MIN(MAX(F40+G40,'Settings'!$B$6),'Settings'!$B$7))</f>
        <v/>
      </c>
      <c r="O40" s="9">
        <f>IF(D40="Saudi",ROUND(N40*IF(E40="New",'Settings'!$B$3,'Settings'!$B$1),2),0)</f>
        <v/>
      </c>
      <c r="P40" s="8" t="n"/>
      <c r="Q40" s="9">
        <f>K40-M40-O40-P40</f>
        <v/>
      </c>
      <c r="R40" s="9">
        <f>IF(N40=0,0,ROUND(N40*IF(D40="Saudi",IF(E40="New",'Settings'!$B$4,'Settings'!$B$2),'Settings'!$B$5),2))</f>
        <v/>
      </c>
    </row>
    <row r="41">
      <c r="A41" s="1" t="n">
        <v>38</v>
      </c>
      <c r="B41" s="7" t="n"/>
      <c r="C41" s="7" t="n"/>
      <c r="D41" s="7" t="n"/>
      <c r="E41" s="7" t="n"/>
      <c r="F41" s="8" t="n"/>
      <c r="G41" s="8" t="n"/>
      <c r="H41" s="8" t="n"/>
      <c r="I41" s="8" t="n"/>
      <c r="J41" s="8" t="n"/>
      <c r="K41" s="9">
        <f>SUM(F41:J41)</f>
        <v/>
      </c>
      <c r="L41" s="10" t="n"/>
      <c r="M41" s="9">
        <f>IF(L41&gt;0,ROUND((F41+G41+H41+I41)/'Settings'!$B$8*L41,2),0)</f>
        <v/>
      </c>
      <c r="N41" s="9">
        <f>IF(F41+G41=0,0,MIN(MAX(F41+G41,'Settings'!$B$6),'Settings'!$B$7))</f>
        <v/>
      </c>
      <c r="O41" s="9">
        <f>IF(D41="Saudi",ROUND(N41*IF(E41="New",'Settings'!$B$3,'Settings'!$B$1),2),0)</f>
        <v/>
      </c>
      <c r="P41" s="8" t="n"/>
      <c r="Q41" s="9">
        <f>K41-M41-O41-P41</f>
        <v/>
      </c>
      <c r="R41" s="9">
        <f>IF(N41=0,0,ROUND(N41*IF(D41="Saudi",IF(E41="New",'Settings'!$B$4,'Settings'!$B$2),'Settings'!$B$5),2))</f>
        <v/>
      </c>
    </row>
    <row r="42">
      <c r="A42" s="1" t="n">
        <v>39</v>
      </c>
      <c r="B42" s="7" t="n"/>
      <c r="C42" s="7" t="n"/>
      <c r="D42" s="7" t="n"/>
      <c r="E42" s="7" t="n"/>
      <c r="F42" s="8" t="n"/>
      <c r="G42" s="8" t="n"/>
      <c r="H42" s="8" t="n"/>
      <c r="I42" s="8" t="n"/>
      <c r="J42" s="8" t="n"/>
      <c r="K42" s="9">
        <f>SUM(F42:J42)</f>
        <v/>
      </c>
      <c r="L42" s="10" t="n"/>
      <c r="M42" s="9">
        <f>IF(L42&gt;0,ROUND((F42+G42+H42+I42)/'Settings'!$B$8*L42,2),0)</f>
        <v/>
      </c>
      <c r="N42" s="9">
        <f>IF(F42+G42=0,0,MIN(MAX(F42+G42,'Settings'!$B$6),'Settings'!$B$7))</f>
        <v/>
      </c>
      <c r="O42" s="9">
        <f>IF(D42="Saudi",ROUND(N42*IF(E42="New",'Settings'!$B$3,'Settings'!$B$1),2),0)</f>
        <v/>
      </c>
      <c r="P42" s="8" t="n"/>
      <c r="Q42" s="9">
        <f>K42-M42-O42-P42</f>
        <v/>
      </c>
      <c r="R42" s="9">
        <f>IF(N42=0,0,ROUND(N42*IF(D42="Saudi",IF(E42="New",'Settings'!$B$4,'Settings'!$B$2),'Settings'!$B$5),2))</f>
        <v/>
      </c>
    </row>
    <row r="43">
      <c r="A43" s="1" t="n">
        <v>40</v>
      </c>
      <c r="B43" s="7" t="n"/>
      <c r="C43" s="7" t="n"/>
      <c r="D43" s="7" t="n"/>
      <c r="E43" s="7" t="n"/>
      <c r="F43" s="8" t="n"/>
      <c r="G43" s="8" t="n"/>
      <c r="H43" s="8" t="n"/>
      <c r="I43" s="8" t="n"/>
      <c r="J43" s="8" t="n"/>
      <c r="K43" s="9">
        <f>SUM(F43:J43)</f>
        <v/>
      </c>
      <c r="L43" s="10" t="n"/>
      <c r="M43" s="9">
        <f>IF(L43&gt;0,ROUND((F43+G43+H43+I43)/'Settings'!$B$8*L43,2),0)</f>
        <v/>
      </c>
      <c r="N43" s="9">
        <f>IF(F43+G43=0,0,MIN(MAX(F43+G43,'Settings'!$B$6),'Settings'!$B$7))</f>
        <v/>
      </c>
      <c r="O43" s="9">
        <f>IF(D43="Saudi",ROUND(N43*IF(E43="New",'Settings'!$B$3,'Settings'!$B$1),2),0)</f>
        <v/>
      </c>
      <c r="P43" s="8" t="n"/>
      <c r="Q43" s="9">
        <f>K43-M43-O43-P43</f>
        <v/>
      </c>
      <c r="R43" s="9">
        <f>IF(N43=0,0,ROUND(N43*IF(D43="Saudi",IF(E43="New",'Settings'!$B$4,'Settings'!$B$2),'Settings'!$B$5),2))</f>
        <v/>
      </c>
    </row>
    <row r="44">
      <c r="A44" s="1" t="n">
        <v>41</v>
      </c>
      <c r="B44" s="7" t="n"/>
      <c r="C44" s="7" t="n"/>
      <c r="D44" s="7" t="n"/>
      <c r="E44" s="7" t="n"/>
      <c r="F44" s="8" t="n"/>
      <c r="G44" s="8" t="n"/>
      <c r="H44" s="8" t="n"/>
      <c r="I44" s="8" t="n"/>
      <c r="J44" s="8" t="n"/>
      <c r="K44" s="9">
        <f>SUM(F44:J44)</f>
        <v/>
      </c>
      <c r="L44" s="10" t="n"/>
      <c r="M44" s="9">
        <f>IF(L44&gt;0,ROUND((F44+G44+H44+I44)/'Settings'!$B$8*L44,2),0)</f>
        <v/>
      </c>
      <c r="N44" s="9">
        <f>IF(F44+G44=0,0,MIN(MAX(F44+G44,'Settings'!$B$6),'Settings'!$B$7))</f>
        <v/>
      </c>
      <c r="O44" s="9">
        <f>IF(D44="Saudi",ROUND(N44*IF(E44="New",'Settings'!$B$3,'Settings'!$B$1),2),0)</f>
        <v/>
      </c>
      <c r="P44" s="8" t="n"/>
      <c r="Q44" s="9">
        <f>K44-M44-O44-P44</f>
        <v/>
      </c>
      <c r="R44" s="9">
        <f>IF(N44=0,0,ROUND(N44*IF(D44="Saudi",IF(E44="New",'Settings'!$B$4,'Settings'!$B$2),'Settings'!$B$5),2))</f>
        <v/>
      </c>
    </row>
    <row r="45">
      <c r="A45" s="1" t="n">
        <v>42</v>
      </c>
      <c r="B45" s="7" t="n"/>
      <c r="C45" s="7" t="n"/>
      <c r="D45" s="7" t="n"/>
      <c r="E45" s="7" t="n"/>
      <c r="F45" s="8" t="n"/>
      <c r="G45" s="8" t="n"/>
      <c r="H45" s="8" t="n"/>
      <c r="I45" s="8" t="n"/>
      <c r="J45" s="8" t="n"/>
      <c r="K45" s="9">
        <f>SUM(F45:J45)</f>
        <v/>
      </c>
      <c r="L45" s="10" t="n"/>
      <c r="M45" s="9">
        <f>IF(L45&gt;0,ROUND((F45+G45+H45+I45)/'Settings'!$B$8*L45,2),0)</f>
        <v/>
      </c>
      <c r="N45" s="9">
        <f>IF(F45+G45=0,0,MIN(MAX(F45+G45,'Settings'!$B$6),'Settings'!$B$7))</f>
        <v/>
      </c>
      <c r="O45" s="9">
        <f>IF(D45="Saudi",ROUND(N45*IF(E45="New",'Settings'!$B$3,'Settings'!$B$1),2),0)</f>
        <v/>
      </c>
      <c r="P45" s="8" t="n"/>
      <c r="Q45" s="9">
        <f>K45-M45-O45-P45</f>
        <v/>
      </c>
      <c r="R45" s="9">
        <f>IF(N45=0,0,ROUND(N45*IF(D45="Saudi",IF(E45="New",'Settings'!$B$4,'Settings'!$B$2),'Settings'!$B$5),2))</f>
        <v/>
      </c>
    </row>
    <row r="46">
      <c r="A46" s="1" t="n">
        <v>43</v>
      </c>
      <c r="B46" s="7" t="n"/>
      <c r="C46" s="7" t="n"/>
      <c r="D46" s="7" t="n"/>
      <c r="E46" s="7" t="n"/>
      <c r="F46" s="8" t="n"/>
      <c r="G46" s="8" t="n"/>
      <c r="H46" s="8" t="n"/>
      <c r="I46" s="8" t="n"/>
      <c r="J46" s="8" t="n"/>
      <c r="K46" s="9">
        <f>SUM(F46:J46)</f>
        <v/>
      </c>
      <c r="L46" s="10" t="n"/>
      <c r="M46" s="9">
        <f>IF(L46&gt;0,ROUND((F46+G46+H46+I46)/'Settings'!$B$8*L46,2),0)</f>
        <v/>
      </c>
      <c r="N46" s="9">
        <f>IF(F46+G46=0,0,MIN(MAX(F46+G46,'Settings'!$B$6),'Settings'!$B$7))</f>
        <v/>
      </c>
      <c r="O46" s="9">
        <f>IF(D46="Saudi",ROUND(N46*IF(E46="New",'Settings'!$B$3,'Settings'!$B$1),2),0)</f>
        <v/>
      </c>
      <c r="P46" s="8" t="n"/>
      <c r="Q46" s="9">
        <f>K46-M46-O46-P46</f>
        <v/>
      </c>
      <c r="R46" s="9">
        <f>IF(N46=0,0,ROUND(N46*IF(D46="Saudi",IF(E46="New",'Settings'!$B$4,'Settings'!$B$2),'Settings'!$B$5),2))</f>
        <v/>
      </c>
    </row>
    <row r="47">
      <c r="A47" s="1" t="n">
        <v>44</v>
      </c>
      <c r="B47" s="7" t="n"/>
      <c r="C47" s="7" t="n"/>
      <c r="D47" s="7" t="n"/>
      <c r="E47" s="7" t="n"/>
      <c r="F47" s="8" t="n"/>
      <c r="G47" s="8" t="n"/>
      <c r="H47" s="8" t="n"/>
      <c r="I47" s="8" t="n"/>
      <c r="J47" s="8" t="n"/>
      <c r="K47" s="9">
        <f>SUM(F47:J47)</f>
        <v/>
      </c>
      <c r="L47" s="10" t="n"/>
      <c r="M47" s="9">
        <f>IF(L47&gt;0,ROUND((F47+G47+H47+I47)/'Settings'!$B$8*L47,2),0)</f>
        <v/>
      </c>
      <c r="N47" s="9">
        <f>IF(F47+G47=0,0,MIN(MAX(F47+G47,'Settings'!$B$6),'Settings'!$B$7))</f>
        <v/>
      </c>
      <c r="O47" s="9">
        <f>IF(D47="Saudi",ROUND(N47*IF(E47="New",'Settings'!$B$3,'Settings'!$B$1),2),0)</f>
        <v/>
      </c>
      <c r="P47" s="8" t="n"/>
      <c r="Q47" s="9">
        <f>K47-M47-O47-P47</f>
        <v/>
      </c>
      <c r="R47" s="9">
        <f>IF(N47=0,0,ROUND(N47*IF(D47="Saudi",IF(E47="New",'Settings'!$B$4,'Settings'!$B$2),'Settings'!$B$5),2))</f>
        <v/>
      </c>
    </row>
    <row r="48">
      <c r="A48" s="1" t="n">
        <v>45</v>
      </c>
      <c r="B48" s="7" t="n"/>
      <c r="C48" s="7" t="n"/>
      <c r="D48" s="7" t="n"/>
      <c r="E48" s="7" t="n"/>
      <c r="F48" s="8" t="n"/>
      <c r="G48" s="8" t="n"/>
      <c r="H48" s="8" t="n"/>
      <c r="I48" s="8" t="n"/>
      <c r="J48" s="8" t="n"/>
      <c r="K48" s="9">
        <f>SUM(F48:J48)</f>
        <v/>
      </c>
      <c r="L48" s="10" t="n"/>
      <c r="M48" s="9">
        <f>IF(L48&gt;0,ROUND((F48+G48+H48+I48)/'Settings'!$B$8*L48,2),0)</f>
        <v/>
      </c>
      <c r="N48" s="9">
        <f>IF(F48+G48=0,0,MIN(MAX(F48+G48,'Settings'!$B$6),'Settings'!$B$7))</f>
        <v/>
      </c>
      <c r="O48" s="9">
        <f>IF(D48="Saudi",ROUND(N48*IF(E48="New",'Settings'!$B$3,'Settings'!$B$1),2),0)</f>
        <v/>
      </c>
      <c r="P48" s="8" t="n"/>
      <c r="Q48" s="9">
        <f>K48-M48-O48-P48</f>
        <v/>
      </c>
      <c r="R48" s="9">
        <f>IF(N48=0,0,ROUND(N48*IF(D48="Saudi",IF(E48="New",'Settings'!$B$4,'Settings'!$B$2),'Settings'!$B$5),2))</f>
        <v/>
      </c>
    </row>
    <row r="49">
      <c r="A49" s="1" t="n">
        <v>46</v>
      </c>
      <c r="B49" s="7" t="n"/>
      <c r="C49" s="7" t="n"/>
      <c r="D49" s="7" t="n"/>
      <c r="E49" s="7" t="n"/>
      <c r="F49" s="8" t="n"/>
      <c r="G49" s="8" t="n"/>
      <c r="H49" s="8" t="n"/>
      <c r="I49" s="8" t="n"/>
      <c r="J49" s="8" t="n"/>
      <c r="K49" s="9">
        <f>SUM(F49:J49)</f>
        <v/>
      </c>
      <c r="L49" s="10" t="n"/>
      <c r="M49" s="9">
        <f>IF(L49&gt;0,ROUND((F49+G49+H49+I49)/'Settings'!$B$8*L49,2),0)</f>
        <v/>
      </c>
      <c r="N49" s="9">
        <f>IF(F49+G49=0,0,MIN(MAX(F49+G49,'Settings'!$B$6),'Settings'!$B$7))</f>
        <v/>
      </c>
      <c r="O49" s="9">
        <f>IF(D49="Saudi",ROUND(N49*IF(E49="New",'Settings'!$B$3,'Settings'!$B$1),2),0)</f>
        <v/>
      </c>
      <c r="P49" s="8" t="n"/>
      <c r="Q49" s="9">
        <f>K49-M49-O49-P49</f>
        <v/>
      </c>
      <c r="R49" s="9">
        <f>IF(N49=0,0,ROUND(N49*IF(D49="Saudi",IF(E49="New",'Settings'!$B$4,'Settings'!$B$2),'Settings'!$B$5),2))</f>
        <v/>
      </c>
    </row>
    <row r="50">
      <c r="A50" s="1" t="n">
        <v>47</v>
      </c>
      <c r="B50" s="7" t="n"/>
      <c r="C50" s="7" t="n"/>
      <c r="D50" s="7" t="n"/>
      <c r="E50" s="7" t="n"/>
      <c r="F50" s="8" t="n"/>
      <c r="G50" s="8" t="n"/>
      <c r="H50" s="8" t="n"/>
      <c r="I50" s="8" t="n"/>
      <c r="J50" s="8" t="n"/>
      <c r="K50" s="9">
        <f>SUM(F50:J50)</f>
        <v/>
      </c>
      <c r="L50" s="10" t="n"/>
      <c r="M50" s="9">
        <f>IF(L50&gt;0,ROUND((F50+G50+H50+I50)/'Settings'!$B$8*L50,2),0)</f>
        <v/>
      </c>
      <c r="N50" s="9">
        <f>IF(F50+G50=0,0,MIN(MAX(F50+G50,'Settings'!$B$6),'Settings'!$B$7))</f>
        <v/>
      </c>
      <c r="O50" s="9">
        <f>IF(D50="Saudi",ROUND(N50*IF(E50="New",'Settings'!$B$3,'Settings'!$B$1),2),0)</f>
        <v/>
      </c>
      <c r="P50" s="8" t="n"/>
      <c r="Q50" s="9">
        <f>K50-M50-O50-P50</f>
        <v/>
      </c>
      <c r="R50" s="9">
        <f>IF(N50=0,0,ROUND(N50*IF(D50="Saudi",IF(E50="New",'Settings'!$B$4,'Settings'!$B$2),'Settings'!$B$5),2))</f>
        <v/>
      </c>
    </row>
    <row r="51">
      <c r="A51" s="1" t="n">
        <v>48</v>
      </c>
      <c r="B51" s="7" t="n"/>
      <c r="C51" s="7" t="n"/>
      <c r="D51" s="7" t="n"/>
      <c r="E51" s="7" t="n"/>
      <c r="F51" s="8" t="n"/>
      <c r="G51" s="8" t="n"/>
      <c r="H51" s="8" t="n"/>
      <c r="I51" s="8" t="n"/>
      <c r="J51" s="8" t="n"/>
      <c r="K51" s="9">
        <f>SUM(F51:J51)</f>
        <v/>
      </c>
      <c r="L51" s="10" t="n"/>
      <c r="M51" s="9">
        <f>IF(L51&gt;0,ROUND((F51+G51+H51+I51)/'Settings'!$B$8*L51,2),0)</f>
        <v/>
      </c>
      <c r="N51" s="9">
        <f>IF(F51+G51=0,0,MIN(MAX(F51+G51,'Settings'!$B$6),'Settings'!$B$7))</f>
        <v/>
      </c>
      <c r="O51" s="9">
        <f>IF(D51="Saudi",ROUND(N51*IF(E51="New",'Settings'!$B$3,'Settings'!$B$1),2),0)</f>
        <v/>
      </c>
      <c r="P51" s="8" t="n"/>
      <c r="Q51" s="9">
        <f>K51-M51-O51-P51</f>
        <v/>
      </c>
      <c r="R51" s="9">
        <f>IF(N51=0,0,ROUND(N51*IF(D51="Saudi",IF(E51="New",'Settings'!$B$4,'Settings'!$B$2),'Settings'!$B$5),2))</f>
        <v/>
      </c>
    </row>
    <row r="52">
      <c r="A52" s="1" t="n">
        <v>49</v>
      </c>
      <c r="B52" s="7" t="n"/>
      <c r="C52" s="7" t="n"/>
      <c r="D52" s="7" t="n"/>
      <c r="E52" s="7" t="n"/>
      <c r="F52" s="8" t="n"/>
      <c r="G52" s="8" t="n"/>
      <c r="H52" s="8" t="n"/>
      <c r="I52" s="8" t="n"/>
      <c r="J52" s="8" t="n"/>
      <c r="K52" s="9">
        <f>SUM(F52:J52)</f>
        <v/>
      </c>
      <c r="L52" s="10" t="n"/>
      <c r="M52" s="9">
        <f>IF(L52&gt;0,ROUND((F52+G52+H52+I52)/'Settings'!$B$8*L52,2),0)</f>
        <v/>
      </c>
      <c r="N52" s="9">
        <f>IF(F52+G52=0,0,MIN(MAX(F52+G52,'Settings'!$B$6),'Settings'!$B$7))</f>
        <v/>
      </c>
      <c r="O52" s="9">
        <f>IF(D52="Saudi",ROUND(N52*IF(E52="New",'Settings'!$B$3,'Settings'!$B$1),2),0)</f>
        <v/>
      </c>
      <c r="P52" s="8" t="n"/>
      <c r="Q52" s="9">
        <f>K52-M52-O52-P52</f>
        <v/>
      </c>
      <c r="R52" s="9">
        <f>IF(N52=0,0,ROUND(N52*IF(D52="Saudi",IF(E52="New",'Settings'!$B$4,'Settings'!$B$2),'Settings'!$B$5),2))</f>
        <v/>
      </c>
    </row>
    <row r="53">
      <c r="A53" s="1" t="n">
        <v>50</v>
      </c>
      <c r="B53" s="7" t="n"/>
      <c r="C53" s="7" t="n"/>
      <c r="D53" s="7" t="n"/>
      <c r="E53" s="7" t="n"/>
      <c r="F53" s="8" t="n"/>
      <c r="G53" s="8" t="n"/>
      <c r="H53" s="8" t="n"/>
      <c r="I53" s="8" t="n"/>
      <c r="J53" s="8" t="n"/>
      <c r="K53" s="9">
        <f>SUM(F53:J53)</f>
        <v/>
      </c>
      <c r="L53" s="10" t="n"/>
      <c r="M53" s="9">
        <f>IF(L53&gt;0,ROUND((F53+G53+H53+I53)/'Settings'!$B$8*L53,2),0)</f>
        <v/>
      </c>
      <c r="N53" s="9">
        <f>IF(F53+G53=0,0,MIN(MAX(F53+G53,'Settings'!$B$6),'Settings'!$B$7))</f>
        <v/>
      </c>
      <c r="O53" s="9">
        <f>IF(D53="Saudi",ROUND(N53*IF(E53="New",'Settings'!$B$3,'Settings'!$B$1),2),0)</f>
        <v/>
      </c>
      <c r="P53" s="8" t="n"/>
      <c r="Q53" s="9">
        <f>K53-M53-O53-P53</f>
        <v/>
      </c>
      <c r="R53" s="9">
        <f>IF(N53=0,0,ROUND(N53*IF(D53="Saudi",IF(E53="New",'Settings'!$B$4,'Settings'!$B$2),'Settings'!$B$5),2))</f>
        <v/>
      </c>
    </row>
    <row r="54">
      <c r="B54" s="11" t="inlineStr">
        <is>
          <t>Total</t>
        </is>
      </c>
      <c r="F54" s="12">
        <f>SUM(F4:F53)</f>
        <v/>
      </c>
      <c r="G54" s="12">
        <f>SUM(G4:G53)</f>
        <v/>
      </c>
      <c r="H54" s="12">
        <f>SUM(H4:H53)</f>
        <v/>
      </c>
      <c r="I54" s="12">
        <f>SUM(I4:I53)</f>
        <v/>
      </c>
      <c r="J54" s="12">
        <f>SUM(J4:J53)</f>
        <v/>
      </c>
      <c r="K54" s="12">
        <f>SUM(K4:K53)</f>
        <v/>
      </c>
      <c r="M54" s="12">
        <f>SUM(M4:M53)</f>
        <v/>
      </c>
      <c r="N54" s="12">
        <f>SUM(N4:N53)</f>
        <v/>
      </c>
      <c r="O54" s="12">
        <f>SUM(O4:O53)</f>
        <v/>
      </c>
      <c r="P54" s="12">
        <f>SUM(P4:P53)</f>
        <v/>
      </c>
      <c r="Q54" s="12">
        <f>SUM(Q4:Q53)</f>
        <v/>
      </c>
      <c r="R54" s="12">
        <f>SUM(R4:R53)</f>
        <v/>
      </c>
    </row>
  </sheetData>
  <dataValidations count="2">
    <dataValidation sqref="D4 D5 D6 D7 D8 D9 D10 D11 D12 D13 D14 D15 D16 D17 D18 D19 D20 D21 D22 D23 D24 D25 D26 D27 D28 D29 D30 D31 D32 D33 D34 D35 D36 D37 D38 D39 D40 D41 D42 D43 D44 D45 D46 D47 D48 D49 D50 D51 D52 D53" showDropDown="0" showInputMessage="0" showErrorMessage="0" allowBlank="1" type="list">
      <formula1>"Saudi,Non-Saudi"</formula1>
    </dataValidation>
    <dataValidation sqref="E4 E5 E6 E7 E8 E9 E10 E11 E12 E13 E14 E15 E16 E17 E18 E19 E20 E21 E22 E23 E24 E25 E26 E27 E28 E29 E30 E31 E32 E33 E34 E35 E36 E37 E38 E39 E40 E41 E42 E43 E44 E45 E46 E47 E48 E49 E50 E51 E52 E53" showDropDown="0" showInputMessage="0" showErrorMessage="0" allowBlank="1" type="list">
      <formula1>"Earlier,New"</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6"/>
  <sheetViews>
    <sheetView rightToLeft="0" workbookViewId="0">
      <selection activeCell="A1" sqref="A1"/>
    </sheetView>
  </sheetViews>
  <sheetFormatPr baseColWidth="8" defaultRowHeight="15"/>
  <cols>
    <col width="120" customWidth="1" min="1" max="1"/>
  </cols>
  <sheetData>
    <row r="1">
      <c r="A1" s="13" t="inlineStr">
        <is>
          <t>Payroll: fill the yellow cells only. Gross, GOSI, deductions and net are calculated.</t>
        </is>
      </c>
    </row>
    <row r="2">
      <c r="A2" s="13" t="inlineStr">
        <is>
          <t>GOSI law: choose Earlier for Saudis with contributions before 3 July 2024, New for those without. Ask GOSI if unsure.</t>
        </is>
      </c>
    </row>
    <row r="3">
      <c r="A3" s="13" t="inlineStr">
        <is>
          <t>The contributory wage is basic plus housing, held between the minimum and maximum on the Settings sheet.</t>
        </is>
      </c>
    </row>
    <row r="4">
      <c r="A4" s="13" t="inlineStr">
        <is>
          <t>Absence deduction = (basic + housing + transport + other allowances) / days for a day's pay × unpaid days. Adjust it if your contract says otherwise.</t>
        </is>
      </c>
    </row>
    <row r="5">
      <c r="A5" s="13" t="inlineStr">
        <is>
          <t>Attendance: type one code per day from the list. The totals count each code.</t>
        </is>
      </c>
    </row>
    <row r="6">
      <c r="A6" s="13" t="inlineStr">
        <is>
          <t>This sheet is a free template from RafiqHR (rafiqhr.com) and an estimate, not payroll or legal advice. RafiqHR runs payroll, GOSI and the Mudad file from one employee record.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RafiqHR</dc:creator>
  <dc:title xmlns:dc="http://purl.org/dc/elements/1.1/">Monthly payroll: [Company name] · [Month and year]</dc:title>
  <dcterms:created xmlns:dcterms="http://purl.org/dc/terms/" xmlns:xsi="http://www.w3.org/2001/XMLSchema-instance" xsi:type="dcterms:W3CDTF">2026-10-27T20:10:25Z</dcterms:created>
  <dcterms:modified xmlns:dcterms="http://purl.org/dc/terms/" xmlns:xsi="http://www.w3.org/2001/XMLSchema-instance" xsi:type="dcterms:W3CDTF">2026-10-27T20:10:25Z</dcterms:modified>
</cp:coreProperties>
</file>